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431"/>
  <workbookPr filterPrivacy="1"/>
  <bookViews>
    <workbookView xWindow="0" yWindow="0" windowWidth="22260" windowHeight="12648" activeTab="1"/>
  </bookViews>
  <sheets>
    <sheet name="Yantai" sheetId="1" r:id="rId1"/>
    <sheet name="Qingyuan" sheetId="2" r:id="rId2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2" i="1" l="1"/>
  <c r="C21" i="1"/>
  <c r="D20" i="1"/>
  <c r="E20" i="1"/>
  <c r="F20" i="1"/>
  <c r="G20" i="1"/>
  <c r="H20" i="1"/>
  <c r="I20" i="1"/>
  <c r="J20" i="1"/>
  <c r="K20" i="1"/>
  <c r="L20" i="1"/>
  <c r="M20" i="1"/>
  <c r="C20" i="1"/>
  <c r="M19" i="1"/>
  <c r="D19" i="1"/>
  <c r="E19" i="1"/>
  <c r="F19" i="1"/>
  <c r="G19" i="1"/>
  <c r="H19" i="1"/>
  <c r="I19" i="1"/>
  <c r="J19" i="1"/>
  <c r="K19" i="1"/>
  <c r="L19" i="1"/>
  <c r="C19" i="1"/>
  <c r="D16" i="1"/>
  <c r="E16" i="1"/>
  <c r="F16" i="1"/>
  <c r="G16" i="1"/>
  <c r="H16" i="1"/>
  <c r="I16" i="1"/>
  <c r="J16" i="1"/>
  <c r="K16" i="1"/>
  <c r="L16" i="1"/>
  <c r="M16" i="1"/>
  <c r="C16" i="1"/>
  <c r="D15" i="1"/>
  <c r="E15" i="1"/>
  <c r="F15" i="1"/>
  <c r="G15" i="1"/>
  <c r="H15" i="1"/>
  <c r="I15" i="1"/>
  <c r="J15" i="1"/>
  <c r="K15" i="1"/>
  <c r="L15" i="1"/>
  <c r="M15" i="1"/>
  <c r="C15" i="1"/>
  <c r="G14" i="1"/>
  <c r="H14" i="1"/>
  <c r="I14" i="1"/>
  <c r="J14" i="1"/>
  <c r="K14" i="1"/>
  <c r="L14" i="1"/>
  <c r="M14" i="1"/>
  <c r="C14" i="1"/>
  <c r="D14" i="1"/>
  <c r="E14" i="1"/>
  <c r="F14" i="1"/>
  <c r="C5" i="1" l="1"/>
  <c r="D5" i="2" l="1"/>
  <c r="F5" i="2"/>
  <c r="H5" i="2"/>
  <c r="J5" i="2"/>
  <c r="L5" i="2"/>
  <c r="D8" i="2"/>
  <c r="E8" i="2"/>
  <c r="E9" i="2" s="1"/>
  <c r="F8" i="2"/>
  <c r="G8" i="2"/>
  <c r="G9" i="2" s="1"/>
  <c r="H8" i="2"/>
  <c r="I8" i="2"/>
  <c r="I9" i="2" s="1"/>
  <c r="J8" i="2"/>
  <c r="K8" i="2"/>
  <c r="K9" i="2" s="1"/>
  <c r="L8" i="2"/>
  <c r="M8" i="2"/>
  <c r="M9" i="2" s="1"/>
  <c r="C8" i="2"/>
  <c r="D7" i="2"/>
  <c r="D9" i="2" s="1"/>
  <c r="D10" i="2" s="1"/>
  <c r="D13" i="2" s="1"/>
  <c r="D14" i="2" s="1"/>
  <c r="E7" i="2"/>
  <c r="F7" i="2"/>
  <c r="F9" i="2" s="1"/>
  <c r="F10" i="2" s="1"/>
  <c r="F13" i="2" s="1"/>
  <c r="F14" i="2" s="1"/>
  <c r="G7" i="2"/>
  <c r="H7" i="2"/>
  <c r="H9" i="2" s="1"/>
  <c r="H10" i="2" s="1"/>
  <c r="H13" i="2" s="1"/>
  <c r="H14" i="2" s="1"/>
  <c r="I7" i="2"/>
  <c r="J7" i="2"/>
  <c r="J9" i="2" s="1"/>
  <c r="J10" i="2" s="1"/>
  <c r="J13" i="2" s="1"/>
  <c r="J14" i="2" s="1"/>
  <c r="K7" i="2"/>
  <c r="L7" i="2"/>
  <c r="L9" i="2" s="1"/>
  <c r="L10" i="2" s="1"/>
  <c r="L13" i="2" s="1"/>
  <c r="L14" i="2" s="1"/>
  <c r="M7" i="2"/>
  <c r="C7" i="2"/>
  <c r="C9" i="2" s="1"/>
  <c r="D3" i="2"/>
  <c r="E3" i="2"/>
  <c r="E5" i="2" s="1"/>
  <c r="F3" i="2"/>
  <c r="G3" i="2"/>
  <c r="G5" i="2" s="1"/>
  <c r="H3" i="2"/>
  <c r="I3" i="2"/>
  <c r="I5" i="2" s="1"/>
  <c r="J3" i="2"/>
  <c r="K3" i="2"/>
  <c r="K5" i="2" s="1"/>
  <c r="L3" i="2"/>
  <c r="M3" i="2"/>
  <c r="M5" i="2" s="1"/>
  <c r="D4" i="2"/>
  <c r="E4" i="2"/>
  <c r="F4" i="2"/>
  <c r="G4" i="2"/>
  <c r="H4" i="2"/>
  <c r="I4" i="2"/>
  <c r="J4" i="2"/>
  <c r="K4" i="2"/>
  <c r="L4" i="2"/>
  <c r="M4" i="2"/>
  <c r="C4" i="2"/>
  <c r="C3" i="2"/>
  <c r="C5" i="2" s="1"/>
  <c r="M10" i="2" l="1"/>
  <c r="M13" i="2" s="1"/>
  <c r="M14" i="2" s="1"/>
  <c r="I10" i="2"/>
  <c r="I13" i="2" s="1"/>
  <c r="I14" i="2" s="1"/>
  <c r="E10" i="2"/>
  <c r="E13" i="2" s="1"/>
  <c r="E14" i="2" s="1"/>
  <c r="K10" i="2"/>
  <c r="K13" i="2" s="1"/>
  <c r="K14" i="2" s="1"/>
  <c r="G10" i="2"/>
  <c r="G13" i="2" s="1"/>
  <c r="G14" i="2" s="1"/>
  <c r="C10" i="2"/>
  <c r="C13" i="2" s="1"/>
  <c r="C14" i="2" s="1"/>
  <c r="C4" i="1"/>
  <c r="C2" i="1" s="1"/>
  <c r="C6" i="1" s="1"/>
  <c r="E4" i="1"/>
  <c r="D5" i="1"/>
  <c r="E5" i="1"/>
  <c r="E2" i="1" s="1"/>
  <c r="E6" i="1" s="1"/>
  <c r="F5" i="1"/>
  <c r="F4" i="1" s="1"/>
  <c r="G5" i="1"/>
  <c r="G4" i="1" s="1"/>
  <c r="G2" i="1" s="1"/>
  <c r="G6" i="1" s="1"/>
  <c r="H5" i="1"/>
  <c r="I5" i="1"/>
  <c r="J5" i="1"/>
  <c r="K5" i="1"/>
  <c r="K4" i="1" s="1"/>
  <c r="K2" i="1" s="1"/>
  <c r="K6" i="1" s="1"/>
  <c r="L5" i="1"/>
  <c r="M5" i="1"/>
  <c r="K8" i="1" l="1"/>
  <c r="K9" i="1" s="1"/>
  <c r="K10" i="1" s="1"/>
  <c r="K13" i="1" s="1"/>
  <c r="G8" i="1"/>
  <c r="G9" i="1" s="1"/>
  <c r="G10" i="1" s="1"/>
  <c r="G13" i="1" s="1"/>
  <c r="E8" i="1"/>
  <c r="E9" i="1" s="1"/>
  <c r="E10" i="1" s="1"/>
  <c r="E13" i="1" s="1"/>
  <c r="D4" i="1"/>
  <c r="D2" i="1" s="1"/>
  <c r="D6" i="1" s="1"/>
  <c r="J4" i="1"/>
  <c r="J2" i="1" s="1"/>
  <c r="J6" i="1" s="1"/>
  <c r="F2" i="1"/>
  <c r="F6" i="1" s="1"/>
  <c r="C8" i="1"/>
  <c r="C9" i="1" s="1"/>
  <c r="C10" i="1" s="1"/>
  <c r="C13" i="1" s="1"/>
  <c r="M4" i="1"/>
  <c r="M2" i="1" s="1"/>
  <c r="M6" i="1" s="1"/>
  <c r="I4" i="1"/>
  <c r="I2" i="1" s="1"/>
  <c r="I6" i="1" s="1"/>
  <c r="C15" i="2"/>
  <c r="C16" i="2" s="1"/>
  <c r="L4" i="1"/>
  <c r="L2" i="1" s="1"/>
  <c r="L6" i="1" s="1"/>
  <c r="H4" i="1"/>
  <c r="H2" i="1" s="1"/>
  <c r="H6" i="1" s="1"/>
  <c r="I8" i="1" l="1"/>
  <c r="I9" i="1"/>
  <c r="I10" i="1" s="1"/>
  <c r="I13" i="1" s="1"/>
  <c r="J8" i="1"/>
  <c r="J9" i="1" s="1"/>
  <c r="J10" i="1" s="1"/>
  <c r="J13" i="1" s="1"/>
  <c r="F8" i="1"/>
  <c r="F9" i="1" s="1"/>
  <c r="F10" i="1" s="1"/>
  <c r="F13" i="1" s="1"/>
  <c r="H8" i="1"/>
  <c r="H9" i="1"/>
  <c r="H10" i="1" s="1"/>
  <c r="H13" i="1" s="1"/>
  <c r="M8" i="1"/>
  <c r="M9" i="1"/>
  <c r="M10" i="1" s="1"/>
  <c r="M13" i="1" s="1"/>
  <c r="L8" i="1"/>
  <c r="L9" i="1"/>
  <c r="L10" i="1" s="1"/>
  <c r="L13" i="1" s="1"/>
  <c r="D8" i="1"/>
  <c r="D9" i="1" s="1"/>
  <c r="D10" i="1" s="1"/>
  <c r="D13" i="1" s="1"/>
</calcChain>
</file>

<file path=xl/sharedStrings.xml><?xml version="1.0" encoding="utf-8"?>
<sst xmlns="http://schemas.openxmlformats.org/spreadsheetml/2006/main" count="41" uniqueCount="32">
  <si>
    <r>
      <t>Annual number of trucks (*10</t>
    </r>
    <r>
      <rPr>
        <b/>
        <vertAlign val="superscript"/>
        <sz val="10.5"/>
        <color theme="1"/>
        <rFont val="Times New Roman"/>
        <family val="1"/>
      </rPr>
      <t>4</t>
    </r>
    <r>
      <rPr>
        <b/>
        <sz val="10.5"/>
        <color theme="1"/>
        <rFont val="Times New Roman"/>
        <family val="1"/>
      </rPr>
      <t>)</t>
    </r>
  </si>
  <si>
    <t>BAU</t>
  </si>
  <si>
    <t>Roll on n roll off</t>
  </si>
  <si>
    <t>Drop n pull</t>
  </si>
  <si>
    <t>GEF</t>
  </si>
  <si>
    <t>Road transport distance (km)</t>
  </si>
  <si>
    <t>DnP/Total</t>
    <phoneticPr fontId="6" type="noConversion"/>
  </si>
  <si>
    <t>Total direct CO2 reduction (ton)</t>
    <phoneticPr fontId="6" type="noConversion"/>
  </si>
  <si>
    <t>Empty loaded rate (%)</t>
  </si>
  <si>
    <t>Saved rural freight trips per month</t>
  </si>
  <si>
    <t>GEF project effect on saved rural freight trips per month</t>
  </si>
  <si>
    <t>Average distance (km)</t>
  </si>
  <si>
    <r>
      <t>Rural freight vehicle emission factor (kg CO</t>
    </r>
    <r>
      <rPr>
        <b/>
        <vertAlign val="subscript"/>
        <sz val="10.5"/>
        <color theme="1"/>
        <rFont val="Times New Roman"/>
        <family val="1"/>
      </rPr>
      <t>2</t>
    </r>
    <r>
      <rPr>
        <b/>
        <sz val="10.5"/>
        <color theme="1"/>
        <rFont val="Times New Roman"/>
        <family val="1"/>
      </rPr>
      <t>/km)</t>
    </r>
  </si>
  <si>
    <r>
      <t xml:space="preserve">Average yearly </t>
    </r>
    <r>
      <rPr>
        <b/>
        <sz val="10.5"/>
        <color theme="1"/>
        <rFont val="Times New Roman"/>
        <family val="1"/>
      </rPr>
      <t>CO</t>
    </r>
    <r>
      <rPr>
        <b/>
        <vertAlign val="subscript"/>
        <sz val="10.5"/>
        <color theme="1"/>
        <rFont val="Times New Roman"/>
        <family val="1"/>
      </rPr>
      <t>2</t>
    </r>
    <r>
      <rPr>
        <b/>
        <sz val="10.5"/>
        <color theme="1"/>
        <rFont val="Times New Roman"/>
        <family val="1"/>
      </rPr>
      <t xml:space="preserve"> reduction (ton)</t>
    </r>
    <phoneticPr fontId="6" type="noConversion"/>
  </si>
  <si>
    <r>
      <t>GEF project effect on direct CO</t>
    </r>
    <r>
      <rPr>
        <b/>
        <vertAlign val="subscript"/>
        <sz val="10.5"/>
        <color theme="1"/>
        <rFont val="Times New Roman"/>
        <family val="1"/>
      </rPr>
      <t>2</t>
    </r>
    <r>
      <rPr>
        <b/>
        <sz val="10.5"/>
        <color theme="1"/>
        <rFont val="Times New Roman"/>
        <family val="1"/>
      </rPr>
      <t xml:space="preserve"> reduction per month (ton)</t>
    </r>
    <phoneticPr fontId="6" type="noConversion"/>
  </si>
  <si>
    <r>
      <t>Annual GEF project effect on direct CO</t>
    </r>
    <r>
      <rPr>
        <b/>
        <sz val="8"/>
        <color theme="1"/>
        <rFont val="Times New Roman"/>
        <family val="1"/>
      </rPr>
      <t>2</t>
    </r>
    <r>
      <rPr>
        <b/>
        <sz val="10.5"/>
        <color theme="1"/>
        <rFont val="Times New Roman"/>
        <family val="1"/>
      </rPr>
      <t xml:space="preserve"> reduction  (ton)</t>
    </r>
    <phoneticPr fontId="6" type="noConversion"/>
  </si>
  <si>
    <t>Total CO2 reduction (ton)</t>
    <phoneticPr fontId="6" type="noConversion"/>
  </si>
  <si>
    <r>
      <t>Average yearly CO</t>
    </r>
    <r>
      <rPr>
        <b/>
        <vertAlign val="subscript"/>
        <sz val="10.5"/>
        <color theme="1"/>
        <rFont val="Times New Roman"/>
        <family val="1"/>
      </rPr>
      <t>2</t>
    </r>
    <r>
      <rPr>
        <b/>
        <sz val="10.5"/>
        <color theme="1"/>
        <rFont val="Times New Roman"/>
        <family val="1"/>
      </rPr>
      <t xml:space="preserve"> reduction (ton)</t>
    </r>
    <phoneticPr fontId="6" type="noConversion"/>
  </si>
  <si>
    <t>BAU</t>
    <phoneticPr fontId="6" type="noConversion"/>
  </si>
  <si>
    <t>Loaded trips per month (4.2m)</t>
    <phoneticPr fontId="6" type="noConversion"/>
  </si>
  <si>
    <t>Loaded trips per month (9.6m)</t>
    <phoneticPr fontId="6" type="noConversion"/>
  </si>
  <si>
    <t>Total trucks by seaway</t>
    <phoneticPr fontId="6" type="noConversion"/>
  </si>
  <si>
    <t>Number of increased trucks by seaway</t>
    <phoneticPr fontId="6" type="noConversion"/>
  </si>
  <si>
    <r>
      <t>Emission factor for trucks (kg CO</t>
    </r>
    <r>
      <rPr>
        <b/>
        <vertAlign val="subscript"/>
        <sz val="10.5"/>
        <color theme="1"/>
        <rFont val="Times New Roman"/>
        <family val="1"/>
      </rPr>
      <t>2</t>
    </r>
    <r>
      <rPr>
        <b/>
        <sz val="10.5"/>
        <color theme="1"/>
        <rFont val="Times New Roman"/>
        <family val="1"/>
      </rPr>
      <t>/km)</t>
    </r>
    <phoneticPr fontId="6" type="noConversion"/>
  </si>
  <si>
    <t>Direct emission reduction from road (ton)</t>
    <phoneticPr fontId="6" type="noConversion"/>
  </si>
  <si>
    <t>Number of ship trips per day (BAU)</t>
    <phoneticPr fontId="6" type="noConversion"/>
  </si>
  <si>
    <t>Number of ship trips per day (GEF)</t>
    <phoneticPr fontId="6" type="noConversion"/>
  </si>
  <si>
    <t>Increased ship trips per day</t>
    <phoneticPr fontId="6" type="noConversion"/>
  </si>
  <si>
    <t>Emission factor for ships (ton CO2/ton oil)</t>
    <phoneticPr fontId="6" type="noConversion"/>
  </si>
  <si>
    <t>Fuel use per trip for ship (ton oil)</t>
    <phoneticPr fontId="6" type="noConversion"/>
  </si>
  <si>
    <t>Increased CO2 by ship per year (ton)</t>
    <phoneticPr fontId="6" type="noConversion"/>
  </si>
  <si>
    <t>Total direct CO2 reduction per year (ton)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</si>
</sst>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_ "/>
    <numFmt numFmtId="165" formatCode="0_ "/>
  </numFmts>
  <fonts count="8">
    <font>
      <sz val="11"/>
      <color theme="1"/>
      <name val="Calibri"/>
      <family val="2"/>
      <scheme val="minor"/>
    </font>
    <font>
      <b/>
      <sz val="10.5"/>
      <color theme="1"/>
      <name val="Times New Roman"/>
      <family val="1"/>
    </font>
    <font>
      <b/>
      <vertAlign val="superscript"/>
      <sz val="10.5"/>
      <color theme="1"/>
      <name val="Times New Roman"/>
      <family val="1"/>
    </font>
    <font>
      <sz val="10.5"/>
      <color theme="1"/>
      <name val="Times New Roman"/>
      <family val="1"/>
    </font>
    <font>
      <b/>
      <vertAlign val="subscript"/>
      <sz val="10.5"/>
      <color theme="1"/>
      <name val="Times New Roman"/>
      <family val="1"/>
    </font>
    <font>
      <sz val="8"/>
      <color theme="1"/>
      <name val="Calibri"/>
      <family val="3"/>
      <charset val="134"/>
      <scheme val="minor"/>
    </font>
    <font>
      <sz val="9"/>
      <name val="Calibri"/>
      <family val="3"/>
      <charset val="134"/>
      <scheme val="minor"/>
    </font>
    <font>
      <b/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justify" vertical="center" wrapText="1"/>
    </xf>
    <xf numFmtId="0" fontId="5" fillId="0" borderId="0" xfId="0" applyFont="1" applyAlignment="1">
      <alignment horizontal="justify" vertical="center"/>
    </xf>
    <xf numFmtId="164" fontId="3" fillId="0" borderId="5" xfId="0" applyNumberFormat="1" applyFont="1" applyBorder="1" applyAlignment="1">
      <alignment horizontal="center" vertical="center" wrapText="1"/>
    </xf>
    <xf numFmtId="10" fontId="3" fillId="0" borderId="5" xfId="0" applyNumberFormat="1" applyFont="1" applyBorder="1" applyAlignment="1">
      <alignment horizontal="center" vertical="center" wrapText="1"/>
    </xf>
    <xf numFmtId="165" fontId="3" fillId="0" borderId="5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9" fontId="3" fillId="0" borderId="5" xfId="0" applyNumberFormat="1" applyFont="1" applyBorder="1" applyAlignment="1">
      <alignment horizontal="center" vertical="center" wrapText="1"/>
    </xf>
    <xf numFmtId="165" fontId="3" fillId="0" borderId="9" xfId="0" applyNumberFormat="1" applyFont="1" applyBorder="1" applyAlignment="1">
      <alignment horizontal="center" vertical="center" wrapText="1"/>
    </xf>
    <xf numFmtId="165" fontId="3" fillId="0" borderId="8" xfId="0" applyNumberFormat="1" applyFont="1" applyBorder="1" applyAlignment="1">
      <alignment horizontal="center" vertical="center" wrapText="1"/>
    </xf>
    <xf numFmtId="165" fontId="3" fillId="0" borderId="3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10" xfId="0" applyFont="1" applyBorder="1" applyAlignment="1">
      <alignment horizontal="justify" vertical="center" wrapText="1"/>
    </xf>
    <xf numFmtId="0" fontId="1" fillId="0" borderId="1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65" fontId="3" fillId="0" borderId="1" xfId="0" applyNumberFormat="1" applyFont="1" applyBorder="1" applyAlignment="1">
      <alignment horizontal="center" vertical="center" wrapText="1"/>
    </xf>
    <xf numFmtId="165" fontId="3" fillId="0" borderId="7" xfId="0" applyNumberFormat="1" applyFont="1" applyBorder="1" applyAlignment="1">
      <alignment horizontal="center" vertical="center" wrapText="1"/>
    </xf>
    <xf numFmtId="165" fontId="3" fillId="0" borderId="2" xfId="0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wrapText="1"/>
    </xf>
    <xf numFmtId="0" fontId="1" fillId="0" borderId="13" xfId="0" applyFont="1" applyBorder="1" applyAlignment="1">
      <alignment horizontal="left" wrapText="1"/>
    </xf>
    <xf numFmtId="0" fontId="1" fillId="0" borderId="12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164" fontId="3" fillId="0" borderId="7" xfId="0" applyNumberFormat="1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 wrapText="1"/>
    </xf>
    <xf numFmtId="165" fontId="3" fillId="0" borderId="1" xfId="0" applyNumberFormat="1" applyFont="1" applyBorder="1" applyAlignment="1">
      <alignment horizontal="center"/>
    </xf>
    <xf numFmtId="165" fontId="3" fillId="0" borderId="7" xfId="0" applyNumberFormat="1" applyFont="1" applyBorder="1" applyAlignment="1">
      <alignment horizontal="center"/>
    </xf>
    <xf numFmtId="165" fontId="3" fillId="0" borderId="2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topLeftCell="A19" workbookViewId="0">
      <selection activeCell="C1" sqref="C1:C1048576"/>
    </sheetView>
  </sheetViews>
  <sheetFormatPr defaultRowHeight="14.4"/>
  <cols>
    <col min="2" max="2" width="17.77734375" customWidth="1"/>
    <col min="3" max="3" width="10.88671875" bestFit="1" customWidth="1"/>
    <col min="13" max="13" width="10.88671875" bestFit="1" customWidth="1"/>
  </cols>
  <sheetData>
    <row r="1" spans="1:13" ht="28.2" customHeight="1" thickBot="1">
      <c r="A1" s="16" t="s">
        <v>0</v>
      </c>
      <c r="B1" s="17"/>
      <c r="C1" s="1">
        <v>2020</v>
      </c>
      <c r="D1" s="1">
        <v>2021</v>
      </c>
      <c r="E1" s="1">
        <v>2022</v>
      </c>
      <c r="F1" s="1">
        <v>2023</v>
      </c>
      <c r="G1" s="1">
        <v>2024</v>
      </c>
      <c r="H1" s="1">
        <v>2025</v>
      </c>
      <c r="I1" s="1">
        <v>2026</v>
      </c>
      <c r="J1" s="1">
        <v>2027</v>
      </c>
      <c r="K1" s="1">
        <v>2028</v>
      </c>
      <c r="L1" s="1">
        <v>2029</v>
      </c>
      <c r="M1" s="1">
        <v>2030</v>
      </c>
    </row>
    <row r="2" spans="1:13" ht="24.45" customHeight="1" thickBot="1">
      <c r="A2" s="18" t="s">
        <v>1</v>
      </c>
      <c r="B2" s="2" t="s">
        <v>2</v>
      </c>
      <c r="C2" s="4">
        <f>C5-C4</f>
        <v>130.7074711635</v>
      </c>
      <c r="D2" s="4">
        <f t="shared" ref="D2:M2" si="0">D5-D4</f>
        <v>137.242844721675</v>
      </c>
      <c r="E2" s="4">
        <f t="shared" si="0"/>
        <v>144.10498695775874</v>
      </c>
      <c r="F2" s="4">
        <f t="shared" si="0"/>
        <v>151.31023630564673</v>
      </c>
      <c r="G2" s="4">
        <f t="shared" si="0"/>
        <v>158.87574812092905</v>
      </c>
      <c r="H2" s="4">
        <f t="shared" si="0"/>
        <v>166.8195355269755</v>
      </c>
      <c r="I2" s="4">
        <f t="shared" si="0"/>
        <v>175.16051230332428</v>
      </c>
      <c r="J2" s="4">
        <f t="shared" si="0"/>
        <v>183.9185379184905</v>
      </c>
      <c r="K2" s="4">
        <f t="shared" si="0"/>
        <v>193.11446481441499</v>
      </c>
      <c r="L2" s="4">
        <f t="shared" si="0"/>
        <v>202.77018805513578</v>
      </c>
      <c r="M2" s="4">
        <f t="shared" si="0"/>
        <v>212.90869745789252</v>
      </c>
    </row>
    <row r="3" spans="1:13" ht="24.45" customHeight="1" thickBot="1">
      <c r="A3" s="19"/>
      <c r="B3" s="2" t="s">
        <v>6</v>
      </c>
      <c r="C3" s="5">
        <v>2.1000000000000001E-2</v>
      </c>
      <c r="D3" s="5">
        <v>2.1000000000000001E-2</v>
      </c>
      <c r="E3" s="5">
        <v>2.1000000000000001E-2</v>
      </c>
      <c r="F3" s="5">
        <v>2.1000000000000001E-2</v>
      </c>
      <c r="G3" s="5">
        <v>2.1000000000000001E-2</v>
      </c>
      <c r="H3" s="5">
        <v>2.1000000000000001E-2</v>
      </c>
      <c r="I3" s="5">
        <v>2.1000000000000001E-2</v>
      </c>
      <c r="J3" s="5">
        <v>2.1000000000000001E-2</v>
      </c>
      <c r="K3" s="5">
        <v>2.1000000000000001E-2</v>
      </c>
      <c r="L3" s="5">
        <v>2.1000000000000001E-2</v>
      </c>
      <c r="M3" s="5">
        <v>2.1000000000000001E-2</v>
      </c>
    </row>
    <row r="4" spans="1:13" ht="24.75" customHeight="1" thickBot="1">
      <c r="A4" s="19"/>
      <c r="B4" s="2" t="s">
        <v>3</v>
      </c>
      <c r="C4" s="4">
        <f>C5*0.021</f>
        <v>2.8037353365000004</v>
      </c>
      <c r="D4" s="4">
        <f t="shared" ref="D4:F4" si="1">D5*0.021</f>
        <v>2.9439221033250003</v>
      </c>
      <c r="E4" s="4">
        <f t="shared" si="1"/>
        <v>3.0911182084912499</v>
      </c>
      <c r="F4" s="4">
        <f t="shared" si="1"/>
        <v>3.2456741189158134</v>
      </c>
      <c r="G4" s="4">
        <f t="shared" ref="G4" si="2">G5*0.021</f>
        <v>3.4079578248616036</v>
      </c>
      <c r="H4" s="4">
        <f t="shared" ref="H4" si="3">H5*0.021</f>
        <v>3.5783557161046842</v>
      </c>
      <c r="I4" s="4">
        <f t="shared" ref="I4" si="4">I5*0.021</f>
        <v>3.7572735019099182</v>
      </c>
      <c r="J4" s="4">
        <f t="shared" ref="J4" si="5">J5*0.021</f>
        <v>3.9451371770054147</v>
      </c>
      <c r="K4" s="4">
        <f t="shared" ref="K4" si="6">K5*0.021</f>
        <v>4.1423940358556841</v>
      </c>
      <c r="L4" s="4">
        <f t="shared" ref="L4" si="7">L5*0.021</f>
        <v>4.3495137376484694</v>
      </c>
      <c r="M4" s="4">
        <f t="shared" ref="M4" si="8">M5*0.021</f>
        <v>4.5669894245308917</v>
      </c>
    </row>
    <row r="5" spans="1:13" ht="24.75" customHeight="1" thickBot="1">
      <c r="A5" s="20"/>
      <c r="B5" s="2" t="s">
        <v>21</v>
      </c>
      <c r="C5" s="4">
        <f>109.84*1.05^(C1-2016)</f>
        <v>133.51120650000001</v>
      </c>
      <c r="D5" s="4">
        <f t="shared" ref="D5:M5" si="9">109.84*1.05^(D1-2016)</f>
        <v>140.18676682500001</v>
      </c>
      <c r="E5" s="4">
        <f t="shared" si="9"/>
        <v>147.19610516624999</v>
      </c>
      <c r="F5" s="4">
        <f t="shared" si="9"/>
        <v>154.55591042456254</v>
      </c>
      <c r="G5" s="4">
        <f t="shared" si="9"/>
        <v>162.28370594579064</v>
      </c>
      <c r="H5" s="4">
        <f t="shared" si="9"/>
        <v>170.39789124308018</v>
      </c>
      <c r="I5" s="4">
        <f t="shared" si="9"/>
        <v>178.91778580523419</v>
      </c>
      <c r="J5" s="4">
        <f t="shared" si="9"/>
        <v>187.86367509549592</v>
      </c>
      <c r="K5" s="4">
        <f t="shared" si="9"/>
        <v>197.25685885027067</v>
      </c>
      <c r="L5" s="4">
        <f t="shared" si="9"/>
        <v>207.11970179278424</v>
      </c>
      <c r="M5" s="4">
        <f t="shared" si="9"/>
        <v>217.47568688242342</v>
      </c>
    </row>
    <row r="6" spans="1:13" ht="25.2" customHeight="1" thickBot="1">
      <c r="A6" s="18" t="s">
        <v>4</v>
      </c>
      <c r="B6" s="2" t="s">
        <v>2</v>
      </c>
      <c r="C6" s="4">
        <f>C2</f>
        <v>130.7074711635</v>
      </c>
      <c r="D6" s="4">
        <f t="shared" ref="D6:M6" si="10">D2</f>
        <v>137.242844721675</v>
      </c>
      <c r="E6" s="4">
        <f t="shared" si="10"/>
        <v>144.10498695775874</v>
      </c>
      <c r="F6" s="4">
        <f t="shared" si="10"/>
        <v>151.31023630564673</v>
      </c>
      <c r="G6" s="4">
        <f t="shared" si="10"/>
        <v>158.87574812092905</v>
      </c>
      <c r="H6" s="4">
        <f t="shared" si="10"/>
        <v>166.8195355269755</v>
      </c>
      <c r="I6" s="4">
        <f t="shared" si="10"/>
        <v>175.16051230332428</v>
      </c>
      <c r="J6" s="4">
        <f t="shared" si="10"/>
        <v>183.9185379184905</v>
      </c>
      <c r="K6" s="4">
        <f t="shared" si="10"/>
        <v>193.11446481441499</v>
      </c>
      <c r="L6" s="4">
        <f t="shared" si="10"/>
        <v>202.77018805513578</v>
      </c>
      <c r="M6" s="4">
        <f t="shared" si="10"/>
        <v>212.90869745789252</v>
      </c>
    </row>
    <row r="7" spans="1:13" ht="25.2" customHeight="1" thickBot="1">
      <c r="A7" s="19"/>
      <c r="B7" s="2" t="s">
        <v>6</v>
      </c>
      <c r="C7" s="5">
        <v>5.28E-2</v>
      </c>
      <c r="D7" s="5">
        <v>7.0000000000000007E-2</v>
      </c>
      <c r="E7" s="5">
        <v>0.1</v>
      </c>
      <c r="F7" s="5">
        <v>0.13</v>
      </c>
      <c r="G7" s="5">
        <v>0.13</v>
      </c>
      <c r="H7" s="5">
        <v>0.13</v>
      </c>
      <c r="I7" s="5">
        <v>0.13</v>
      </c>
      <c r="J7" s="5">
        <v>0.13</v>
      </c>
      <c r="K7" s="5">
        <v>0.13</v>
      </c>
      <c r="L7" s="5">
        <v>0.13</v>
      </c>
      <c r="M7" s="5">
        <v>0.13</v>
      </c>
    </row>
    <row r="8" spans="1:13" ht="23.7" customHeight="1" thickBot="1">
      <c r="A8" s="19"/>
      <c r="B8" s="2" t="s">
        <v>3</v>
      </c>
      <c r="C8" s="4">
        <f>C6*(C7/(1-C7))</f>
        <v>7.2860583587761827</v>
      </c>
      <c r="D8" s="4">
        <f>D6*(D7/(1-D7))</f>
        <v>10.330106591954035</v>
      </c>
      <c r="E8" s="4">
        <f t="shared" ref="E8:M8" si="11">E6*(E7/(1-E7))</f>
        <v>16.011665217528751</v>
      </c>
      <c r="F8" s="4">
        <f t="shared" si="11"/>
        <v>22.609575539924226</v>
      </c>
      <c r="G8" s="4">
        <f t="shared" si="11"/>
        <v>23.740054316920435</v>
      </c>
      <c r="H8" s="4">
        <f t="shared" si="11"/>
        <v>24.927057032766456</v>
      </c>
      <c r="I8" s="4">
        <f t="shared" si="11"/>
        <v>26.17340988440478</v>
      </c>
      <c r="J8" s="4">
        <f t="shared" si="11"/>
        <v>27.482080378625021</v>
      </c>
      <c r="K8" s="4">
        <f t="shared" si="11"/>
        <v>28.856184397556266</v>
      </c>
      <c r="L8" s="4">
        <f t="shared" si="11"/>
        <v>30.298993617434085</v>
      </c>
      <c r="M8" s="4">
        <f t="shared" si="11"/>
        <v>31.81394329830578</v>
      </c>
    </row>
    <row r="9" spans="1:13" ht="24.45" customHeight="1" thickBot="1">
      <c r="A9" s="20"/>
      <c r="B9" s="2" t="s">
        <v>21</v>
      </c>
      <c r="C9" s="4">
        <f>C6+C8</f>
        <v>137.99352952227619</v>
      </c>
      <c r="D9" s="4">
        <f t="shared" ref="D9:M9" si="12">D6+D8</f>
        <v>147.57295131362903</v>
      </c>
      <c r="E9" s="4">
        <f t="shared" si="12"/>
        <v>160.1166521752875</v>
      </c>
      <c r="F9" s="4">
        <f t="shared" si="12"/>
        <v>173.91981184557096</v>
      </c>
      <c r="G9" s="4">
        <f t="shared" si="12"/>
        <v>182.61580243784948</v>
      </c>
      <c r="H9" s="4">
        <f t="shared" si="12"/>
        <v>191.74659255974194</v>
      </c>
      <c r="I9" s="4">
        <f t="shared" si="12"/>
        <v>201.33392218772906</v>
      </c>
      <c r="J9" s="4">
        <f t="shared" si="12"/>
        <v>211.40061829711553</v>
      </c>
      <c r="K9" s="4">
        <f t="shared" si="12"/>
        <v>221.97064921197125</v>
      </c>
      <c r="L9" s="4">
        <f t="shared" si="12"/>
        <v>233.06918167256987</v>
      </c>
      <c r="M9" s="4">
        <f t="shared" si="12"/>
        <v>244.7226407561983</v>
      </c>
    </row>
    <row r="10" spans="1:13" ht="26.25" customHeight="1" thickBot="1">
      <c r="A10" s="16" t="s">
        <v>22</v>
      </c>
      <c r="B10" s="17"/>
      <c r="C10" s="4">
        <f>C9-C5</f>
        <v>4.4823230222761765</v>
      </c>
      <c r="D10" s="4">
        <f t="shared" ref="D10:G10" si="13">D9-D5</f>
        <v>7.3861844886290271</v>
      </c>
      <c r="E10" s="4">
        <f t="shared" si="13"/>
        <v>12.920547009037506</v>
      </c>
      <c r="F10" s="4">
        <f t="shared" si="13"/>
        <v>19.363901421008421</v>
      </c>
      <c r="G10" s="4">
        <f t="shared" si="13"/>
        <v>20.332096492058838</v>
      </c>
      <c r="H10" s="4">
        <f t="shared" ref="H10" si="14">H9-H5</f>
        <v>21.34870131666176</v>
      </c>
      <c r="I10" s="4">
        <f t="shared" ref="I10" si="15">I9-I5</f>
        <v>22.416136382494869</v>
      </c>
      <c r="J10" s="4">
        <f t="shared" ref="J10:K10" si="16">J9-J5</f>
        <v>23.536943201619607</v>
      </c>
      <c r="K10" s="4">
        <f t="shared" si="16"/>
        <v>24.713790361700575</v>
      </c>
      <c r="L10" s="4">
        <f t="shared" ref="L10" si="17">L9-L5</f>
        <v>25.949479879785628</v>
      </c>
      <c r="M10" s="4">
        <f t="shared" ref="M10" si="18">M9-M5</f>
        <v>27.246953873774885</v>
      </c>
    </row>
    <row r="11" spans="1:13" ht="29.25" customHeight="1" thickBot="1">
      <c r="A11" s="16" t="s">
        <v>23</v>
      </c>
      <c r="B11" s="17"/>
      <c r="C11" s="23">
        <v>0.51</v>
      </c>
      <c r="D11" s="24"/>
      <c r="E11" s="24"/>
      <c r="F11" s="24"/>
      <c r="G11" s="24"/>
      <c r="H11" s="24"/>
      <c r="I11" s="24"/>
      <c r="J11" s="24"/>
      <c r="K11" s="24"/>
      <c r="L11" s="24"/>
      <c r="M11" s="25"/>
    </row>
    <row r="12" spans="1:13" ht="26.25" customHeight="1" thickBot="1">
      <c r="A12" s="16" t="s">
        <v>5</v>
      </c>
      <c r="B12" s="17"/>
      <c r="C12" s="23">
        <v>1400</v>
      </c>
      <c r="D12" s="24"/>
      <c r="E12" s="24"/>
      <c r="F12" s="24"/>
      <c r="G12" s="24"/>
      <c r="H12" s="24"/>
      <c r="I12" s="24"/>
      <c r="J12" s="24"/>
      <c r="K12" s="24"/>
      <c r="L12" s="24"/>
      <c r="M12" s="25"/>
    </row>
    <row r="13" spans="1:13" ht="29.25" customHeight="1" thickBot="1">
      <c r="A13" s="21" t="s">
        <v>24</v>
      </c>
      <c r="B13" s="22"/>
      <c r="C13" s="6">
        <f>C10*10^4*$C$11*$C$12/10^3</f>
        <v>32003.786379051897</v>
      </c>
      <c r="D13" s="6">
        <f>D10*10^4*$C$11*$C$12/10^3</f>
        <v>52737.357248811255</v>
      </c>
      <c r="E13" s="6">
        <f t="shared" ref="E13:L13" si="19">E10*10^4*$C$11*$C$12/10^3</f>
        <v>92252.705644527799</v>
      </c>
      <c r="F13" s="6">
        <f t="shared" si="19"/>
        <v>138258.25614600015</v>
      </c>
      <c r="G13" s="6">
        <f t="shared" si="19"/>
        <v>145171.1689533001</v>
      </c>
      <c r="H13" s="6">
        <f t="shared" si="19"/>
        <v>152429.72740096497</v>
      </c>
      <c r="I13" s="6">
        <f t="shared" si="19"/>
        <v>160051.21377101337</v>
      </c>
      <c r="J13" s="6">
        <f t="shared" si="19"/>
        <v>168053.77445956401</v>
      </c>
      <c r="K13" s="6">
        <f t="shared" si="19"/>
        <v>176456.46318254212</v>
      </c>
      <c r="L13" s="6">
        <f t="shared" si="19"/>
        <v>185279.28634166939</v>
      </c>
      <c r="M13" s="6">
        <f>M10*10^4*$C$11*$C$12/10^3</f>
        <v>194543.25065875269</v>
      </c>
    </row>
    <row r="14" spans="1:13" ht="29.25" customHeight="1" thickBot="1">
      <c r="A14" s="29" t="s">
        <v>25</v>
      </c>
      <c r="B14" s="30"/>
      <c r="C14" s="12">
        <f>ROUNDUP(C5*10000/365/300,0)</f>
        <v>13</v>
      </c>
      <c r="D14" s="12">
        <f t="shared" ref="D14:M14" si="20">ROUNDUP(D5*10000/365/300,0)</f>
        <v>13</v>
      </c>
      <c r="E14" s="12">
        <f t="shared" si="20"/>
        <v>14</v>
      </c>
      <c r="F14" s="12">
        <f t="shared" si="20"/>
        <v>15</v>
      </c>
      <c r="G14" s="12">
        <f t="shared" si="20"/>
        <v>15</v>
      </c>
      <c r="H14" s="12">
        <f t="shared" si="20"/>
        <v>16</v>
      </c>
      <c r="I14" s="12">
        <f t="shared" si="20"/>
        <v>17</v>
      </c>
      <c r="J14" s="12">
        <f t="shared" si="20"/>
        <v>18</v>
      </c>
      <c r="K14" s="12">
        <f t="shared" si="20"/>
        <v>19</v>
      </c>
      <c r="L14" s="12">
        <f t="shared" si="20"/>
        <v>19</v>
      </c>
      <c r="M14" s="12">
        <f t="shared" si="20"/>
        <v>20</v>
      </c>
    </row>
    <row r="15" spans="1:13" ht="29.25" customHeight="1" thickBot="1">
      <c r="A15" s="29" t="s">
        <v>26</v>
      </c>
      <c r="B15" s="30"/>
      <c r="C15" s="12">
        <f>ROUNDUP(C9*10000/365/300,0)</f>
        <v>13</v>
      </c>
      <c r="D15" s="12">
        <f t="shared" ref="D15:M15" si="21">ROUNDUP(D9*10000/365/300,0)</f>
        <v>14</v>
      </c>
      <c r="E15" s="12">
        <f t="shared" si="21"/>
        <v>15</v>
      </c>
      <c r="F15" s="12">
        <f t="shared" si="21"/>
        <v>16</v>
      </c>
      <c r="G15" s="12">
        <f t="shared" si="21"/>
        <v>17</v>
      </c>
      <c r="H15" s="12">
        <f t="shared" si="21"/>
        <v>18</v>
      </c>
      <c r="I15" s="12">
        <f t="shared" si="21"/>
        <v>19</v>
      </c>
      <c r="J15" s="12">
        <f t="shared" si="21"/>
        <v>20</v>
      </c>
      <c r="K15" s="12">
        <f t="shared" si="21"/>
        <v>21</v>
      </c>
      <c r="L15" s="12">
        <f t="shared" si="21"/>
        <v>22</v>
      </c>
      <c r="M15" s="12">
        <f t="shared" si="21"/>
        <v>23</v>
      </c>
    </row>
    <row r="16" spans="1:13" ht="29.25" customHeight="1" thickBot="1">
      <c r="A16" s="31" t="s">
        <v>27</v>
      </c>
      <c r="B16" s="32"/>
      <c r="C16" s="13">
        <f>C15-C14</f>
        <v>0</v>
      </c>
      <c r="D16" s="13">
        <f t="shared" ref="D16:M16" si="22">D15-D14</f>
        <v>1</v>
      </c>
      <c r="E16" s="13">
        <f t="shared" si="22"/>
        <v>1</v>
      </c>
      <c r="F16" s="13">
        <f t="shared" si="22"/>
        <v>1</v>
      </c>
      <c r="G16" s="13">
        <f t="shared" si="22"/>
        <v>2</v>
      </c>
      <c r="H16" s="13">
        <f t="shared" si="22"/>
        <v>2</v>
      </c>
      <c r="I16" s="13">
        <f t="shared" si="22"/>
        <v>2</v>
      </c>
      <c r="J16" s="13">
        <f t="shared" si="22"/>
        <v>2</v>
      </c>
      <c r="K16" s="13">
        <f t="shared" si="22"/>
        <v>2</v>
      </c>
      <c r="L16" s="13">
        <f t="shared" si="22"/>
        <v>3</v>
      </c>
      <c r="M16" s="13">
        <f t="shared" si="22"/>
        <v>3</v>
      </c>
    </row>
    <row r="17" spans="1:13" ht="29.25" customHeight="1" thickBot="1">
      <c r="A17" s="31" t="s">
        <v>28</v>
      </c>
      <c r="B17" s="32"/>
      <c r="C17" s="33">
        <v>3.15</v>
      </c>
      <c r="D17" s="34"/>
      <c r="E17" s="34"/>
      <c r="F17" s="34"/>
      <c r="G17" s="34"/>
      <c r="H17" s="34"/>
      <c r="I17" s="34"/>
      <c r="J17" s="34"/>
      <c r="K17" s="34"/>
      <c r="L17" s="34"/>
      <c r="M17" s="35"/>
    </row>
    <row r="18" spans="1:13" ht="29.25" customHeight="1" thickBot="1">
      <c r="A18" s="31" t="s">
        <v>29</v>
      </c>
      <c r="B18" s="32"/>
      <c r="C18" s="26">
        <v>18</v>
      </c>
      <c r="D18" s="27"/>
      <c r="E18" s="27"/>
      <c r="F18" s="27"/>
      <c r="G18" s="27"/>
      <c r="H18" s="27"/>
      <c r="I18" s="27"/>
      <c r="J18" s="27"/>
      <c r="K18" s="27"/>
      <c r="L18" s="27"/>
      <c r="M18" s="28"/>
    </row>
    <row r="19" spans="1:13" ht="29.25" customHeight="1" thickBot="1">
      <c r="A19" s="31" t="s">
        <v>30</v>
      </c>
      <c r="B19" s="32"/>
      <c r="C19" s="13">
        <f>C16*$C$17*$C$18*365</f>
        <v>0</v>
      </c>
      <c r="D19" s="13">
        <f t="shared" ref="D19:M19" si="23">D16*$C$17*$C$18*365</f>
        <v>20695.5</v>
      </c>
      <c r="E19" s="13">
        <f t="shared" si="23"/>
        <v>20695.5</v>
      </c>
      <c r="F19" s="13">
        <f t="shared" si="23"/>
        <v>20695.5</v>
      </c>
      <c r="G19" s="13">
        <f t="shared" si="23"/>
        <v>41391</v>
      </c>
      <c r="H19" s="13">
        <f t="shared" si="23"/>
        <v>41391</v>
      </c>
      <c r="I19" s="13">
        <f t="shared" si="23"/>
        <v>41391</v>
      </c>
      <c r="J19" s="13">
        <f t="shared" si="23"/>
        <v>41391</v>
      </c>
      <c r="K19" s="13">
        <f t="shared" si="23"/>
        <v>41391</v>
      </c>
      <c r="L19" s="13">
        <f t="shared" si="23"/>
        <v>62086.5</v>
      </c>
      <c r="M19" s="13">
        <f t="shared" si="23"/>
        <v>62086.5</v>
      </c>
    </row>
    <row r="20" spans="1:13" ht="29.25" customHeight="1" thickBot="1">
      <c r="A20" s="14" t="s">
        <v>31</v>
      </c>
      <c r="B20" s="15"/>
      <c r="C20" s="13">
        <f>C13-C19</f>
        <v>32003.786379051897</v>
      </c>
      <c r="D20" s="13">
        <f t="shared" ref="D20:M20" si="24">D13-D19</f>
        <v>32041.857248811255</v>
      </c>
      <c r="E20" s="13">
        <f t="shared" si="24"/>
        <v>71557.205644527799</v>
      </c>
      <c r="F20" s="13">
        <f t="shared" si="24"/>
        <v>117562.75614600015</v>
      </c>
      <c r="G20" s="13">
        <f t="shared" si="24"/>
        <v>103780.1689533001</v>
      </c>
      <c r="H20" s="13">
        <f t="shared" si="24"/>
        <v>111038.72740096497</v>
      </c>
      <c r="I20" s="13">
        <f t="shared" si="24"/>
        <v>118660.21377101337</v>
      </c>
      <c r="J20" s="13">
        <f t="shared" si="24"/>
        <v>126662.77445956401</v>
      </c>
      <c r="K20" s="13">
        <f t="shared" si="24"/>
        <v>135065.46318254212</v>
      </c>
      <c r="L20" s="13">
        <f t="shared" si="24"/>
        <v>123192.78634166939</v>
      </c>
      <c r="M20" s="13">
        <f t="shared" si="24"/>
        <v>132456.75065875269</v>
      </c>
    </row>
    <row r="21" spans="1:13" ht="29.25" customHeight="1" thickBot="1">
      <c r="A21" s="14" t="s">
        <v>7</v>
      </c>
      <c r="B21" s="15"/>
      <c r="C21" s="26">
        <f>SUM(C20:M20)</f>
        <v>1104022.4901861977</v>
      </c>
      <c r="D21" s="27"/>
      <c r="E21" s="27"/>
      <c r="F21" s="27"/>
      <c r="G21" s="27"/>
      <c r="H21" s="27"/>
      <c r="I21" s="27"/>
      <c r="J21" s="27"/>
      <c r="K21" s="27"/>
      <c r="L21" s="27"/>
      <c r="M21" s="28"/>
    </row>
    <row r="22" spans="1:13" ht="29.25" customHeight="1" thickBot="1">
      <c r="A22" s="16" t="s">
        <v>13</v>
      </c>
      <c r="B22" s="17"/>
      <c r="C22" s="26">
        <f>AVERAGE(C20:M20)</f>
        <v>100365.68092601797</v>
      </c>
      <c r="D22" s="24"/>
      <c r="E22" s="24"/>
      <c r="F22" s="24"/>
      <c r="G22" s="24"/>
      <c r="H22" s="24"/>
      <c r="I22" s="24"/>
      <c r="J22" s="24"/>
      <c r="K22" s="24"/>
      <c r="L22" s="24"/>
      <c r="M22" s="25"/>
    </row>
    <row r="23" spans="1:13">
      <c r="A23" s="3"/>
    </row>
    <row r="24" spans="1:13">
      <c r="A24" s="3"/>
    </row>
  </sheetData>
  <mergeCells count="22">
    <mergeCell ref="A22:B22"/>
    <mergeCell ref="C11:M11"/>
    <mergeCell ref="C12:M12"/>
    <mergeCell ref="C22:M22"/>
    <mergeCell ref="A21:B21"/>
    <mergeCell ref="C21:M21"/>
    <mergeCell ref="A14:B14"/>
    <mergeCell ref="A15:B15"/>
    <mergeCell ref="A16:B16"/>
    <mergeCell ref="A17:B17"/>
    <mergeCell ref="A18:B18"/>
    <mergeCell ref="A19:B19"/>
    <mergeCell ref="C17:M17"/>
    <mergeCell ref="C18:M18"/>
    <mergeCell ref="A20:B20"/>
    <mergeCell ref="A1:B1"/>
    <mergeCell ref="A2:A5"/>
    <mergeCell ref="A6:A9"/>
    <mergeCell ref="A10:B10"/>
    <mergeCell ref="A11:B11"/>
    <mergeCell ref="A12:B12"/>
    <mergeCell ref="A13:B13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abSelected="1" topLeftCell="A4" workbookViewId="0">
      <selection activeCell="H13" sqref="H13"/>
    </sheetView>
  </sheetViews>
  <sheetFormatPr defaultRowHeight="14.4"/>
  <cols>
    <col min="2" max="2" width="28.77734375" customWidth="1"/>
  </cols>
  <sheetData>
    <row r="1" spans="1:13" ht="15" thickBot="1">
      <c r="A1" s="8"/>
      <c r="B1" s="9"/>
      <c r="C1" s="7">
        <v>2020</v>
      </c>
      <c r="D1" s="7">
        <v>2021</v>
      </c>
      <c r="E1" s="7">
        <v>2022</v>
      </c>
      <c r="F1" s="7">
        <v>2023</v>
      </c>
      <c r="G1" s="7">
        <v>2024</v>
      </c>
      <c r="H1" s="7">
        <v>2025</v>
      </c>
      <c r="I1" s="7">
        <v>2026</v>
      </c>
      <c r="J1" s="7">
        <v>2027</v>
      </c>
      <c r="K1" s="7">
        <v>2028</v>
      </c>
      <c r="L1" s="7">
        <v>2029</v>
      </c>
      <c r="M1" s="7">
        <v>2030</v>
      </c>
    </row>
    <row r="2" spans="1:13" ht="24.75" customHeight="1" thickBot="1">
      <c r="A2" s="39" t="s">
        <v>18</v>
      </c>
      <c r="B2" s="2" t="s">
        <v>8</v>
      </c>
      <c r="C2" s="10">
        <v>0.95</v>
      </c>
      <c r="D2" s="10">
        <v>0.94</v>
      </c>
      <c r="E2" s="10">
        <v>0.93</v>
      </c>
      <c r="F2" s="10">
        <v>0.92</v>
      </c>
      <c r="G2" s="10">
        <v>0.91</v>
      </c>
      <c r="H2" s="10">
        <v>0.9</v>
      </c>
      <c r="I2" s="10">
        <v>0.89</v>
      </c>
      <c r="J2" s="10">
        <v>0.88</v>
      </c>
      <c r="K2" s="10">
        <v>0.87</v>
      </c>
      <c r="L2" s="10">
        <v>0.86</v>
      </c>
      <c r="M2" s="10">
        <v>0.85</v>
      </c>
    </row>
    <row r="3" spans="1:13" ht="36.75" customHeight="1" thickBot="1">
      <c r="A3" s="40"/>
      <c r="B3" s="2" t="s">
        <v>19</v>
      </c>
      <c r="C3" s="6">
        <f>15*(1-C$2)*1467</f>
        <v>1100.2500000000009</v>
      </c>
      <c r="D3" s="6">
        <f t="shared" ref="D3:M3" si="0">15*(1-D$2)*1467</f>
        <v>1320.3000000000011</v>
      </c>
      <c r="E3" s="6">
        <f t="shared" si="0"/>
        <v>1540.349999999999</v>
      </c>
      <c r="F3" s="6">
        <f t="shared" si="0"/>
        <v>1760.399999999999</v>
      </c>
      <c r="G3" s="6">
        <f t="shared" si="0"/>
        <v>1980.4499999999996</v>
      </c>
      <c r="H3" s="6">
        <f t="shared" si="0"/>
        <v>2200.4999999999995</v>
      </c>
      <c r="I3" s="6">
        <f t="shared" si="0"/>
        <v>2420.5499999999997</v>
      </c>
      <c r="J3" s="6">
        <f t="shared" si="0"/>
        <v>2640.6</v>
      </c>
      <c r="K3" s="6">
        <f t="shared" si="0"/>
        <v>2860.65</v>
      </c>
      <c r="L3" s="6">
        <f t="shared" si="0"/>
        <v>3080.7000000000003</v>
      </c>
      <c r="M3" s="6">
        <f t="shared" si="0"/>
        <v>3300.7500000000005</v>
      </c>
    </row>
    <row r="4" spans="1:13" ht="39" customHeight="1" thickBot="1">
      <c r="A4" s="40"/>
      <c r="B4" s="2" t="s">
        <v>20</v>
      </c>
      <c r="C4" s="6">
        <f>15*(1-C$2)*533</f>
        <v>399.75000000000034</v>
      </c>
      <c r="D4" s="6">
        <f t="shared" ref="D4:M4" si="1">15*(1-D$2)*533</f>
        <v>479.70000000000044</v>
      </c>
      <c r="E4" s="6">
        <f t="shared" si="1"/>
        <v>559.64999999999964</v>
      </c>
      <c r="F4" s="6">
        <f t="shared" si="1"/>
        <v>639.59999999999957</v>
      </c>
      <c r="G4" s="6">
        <f t="shared" si="1"/>
        <v>719.54999999999984</v>
      </c>
      <c r="H4" s="6">
        <f t="shared" si="1"/>
        <v>799.49999999999977</v>
      </c>
      <c r="I4" s="6">
        <f t="shared" si="1"/>
        <v>879.44999999999993</v>
      </c>
      <c r="J4" s="6">
        <f t="shared" si="1"/>
        <v>959.39999999999986</v>
      </c>
      <c r="K4" s="6">
        <f t="shared" si="1"/>
        <v>1039.3500000000001</v>
      </c>
      <c r="L4" s="6">
        <f t="shared" si="1"/>
        <v>1119.3</v>
      </c>
      <c r="M4" s="6">
        <f t="shared" si="1"/>
        <v>1199.2500000000002</v>
      </c>
    </row>
    <row r="5" spans="1:13" ht="30.45" customHeight="1" thickBot="1">
      <c r="A5" s="41"/>
      <c r="B5" s="2" t="s">
        <v>9</v>
      </c>
      <c r="C5" s="6">
        <f>2*(4*C3+8*C4)</f>
        <v>15198.000000000013</v>
      </c>
      <c r="D5" s="6">
        <f t="shared" ref="D5:M5" si="2">2*(4*D3+8*D4)</f>
        <v>18237.600000000017</v>
      </c>
      <c r="E5" s="6">
        <f t="shared" si="2"/>
        <v>21277.199999999986</v>
      </c>
      <c r="F5" s="6">
        <f t="shared" si="2"/>
        <v>24316.799999999985</v>
      </c>
      <c r="G5" s="6">
        <f t="shared" si="2"/>
        <v>27356.399999999994</v>
      </c>
      <c r="H5" s="6">
        <f t="shared" si="2"/>
        <v>30395.999999999993</v>
      </c>
      <c r="I5" s="6">
        <f t="shared" si="2"/>
        <v>33435.599999999999</v>
      </c>
      <c r="J5" s="6">
        <f t="shared" si="2"/>
        <v>36475.199999999997</v>
      </c>
      <c r="K5" s="6">
        <f t="shared" si="2"/>
        <v>39514.800000000003</v>
      </c>
      <c r="L5" s="6">
        <f t="shared" si="2"/>
        <v>42554.400000000001</v>
      </c>
      <c r="M5" s="6">
        <f t="shared" si="2"/>
        <v>45594.000000000007</v>
      </c>
    </row>
    <row r="6" spans="1:13" ht="27.75" customHeight="1" thickBot="1">
      <c r="A6" s="39" t="s">
        <v>4</v>
      </c>
      <c r="B6" s="2" t="s">
        <v>8</v>
      </c>
      <c r="C6" s="10">
        <v>0.95</v>
      </c>
      <c r="D6" s="10">
        <v>0.9</v>
      </c>
      <c r="E6" s="10">
        <v>0.8</v>
      </c>
      <c r="F6" s="10">
        <v>0.65</v>
      </c>
      <c r="G6" s="10">
        <v>0.65</v>
      </c>
      <c r="H6" s="10">
        <v>0.65</v>
      </c>
      <c r="I6" s="10">
        <v>0.65</v>
      </c>
      <c r="J6" s="10">
        <v>0.65</v>
      </c>
      <c r="K6" s="10">
        <v>0.65</v>
      </c>
      <c r="L6" s="10">
        <v>0.65</v>
      </c>
      <c r="M6" s="10">
        <v>0.65</v>
      </c>
    </row>
    <row r="7" spans="1:13" ht="33.450000000000003" customHeight="1" thickBot="1">
      <c r="A7" s="40"/>
      <c r="B7" s="2" t="s">
        <v>19</v>
      </c>
      <c r="C7" s="6">
        <f>15*(1-C$6)*1467</f>
        <v>1100.2500000000009</v>
      </c>
      <c r="D7" s="6">
        <f t="shared" ref="D7:M7" si="3">15*(1-D$6)*1467</f>
        <v>2200.4999999999995</v>
      </c>
      <c r="E7" s="6">
        <f t="shared" si="3"/>
        <v>4400.9999999999991</v>
      </c>
      <c r="F7" s="6">
        <f t="shared" si="3"/>
        <v>7701.75</v>
      </c>
      <c r="G7" s="6">
        <f t="shared" si="3"/>
        <v>7701.75</v>
      </c>
      <c r="H7" s="6">
        <f t="shared" si="3"/>
        <v>7701.75</v>
      </c>
      <c r="I7" s="6">
        <f t="shared" si="3"/>
        <v>7701.75</v>
      </c>
      <c r="J7" s="6">
        <f t="shared" si="3"/>
        <v>7701.75</v>
      </c>
      <c r="K7" s="6">
        <f t="shared" si="3"/>
        <v>7701.75</v>
      </c>
      <c r="L7" s="6">
        <f t="shared" si="3"/>
        <v>7701.75</v>
      </c>
      <c r="M7" s="6">
        <f t="shared" si="3"/>
        <v>7701.75</v>
      </c>
    </row>
    <row r="8" spans="1:13" ht="34.950000000000003" customHeight="1" thickBot="1">
      <c r="A8" s="40"/>
      <c r="B8" s="2" t="s">
        <v>20</v>
      </c>
      <c r="C8" s="6">
        <f>15*(1-C$6)*533</f>
        <v>399.75000000000034</v>
      </c>
      <c r="D8" s="6">
        <f t="shared" ref="D8:M8" si="4">15*(1-D$6)*533</f>
        <v>799.49999999999977</v>
      </c>
      <c r="E8" s="6">
        <f t="shared" si="4"/>
        <v>1598.9999999999995</v>
      </c>
      <c r="F8" s="6">
        <f t="shared" si="4"/>
        <v>2798.25</v>
      </c>
      <c r="G8" s="6">
        <f t="shared" si="4"/>
        <v>2798.25</v>
      </c>
      <c r="H8" s="6">
        <f t="shared" si="4"/>
        <v>2798.25</v>
      </c>
      <c r="I8" s="6">
        <f t="shared" si="4"/>
        <v>2798.25</v>
      </c>
      <c r="J8" s="6">
        <f t="shared" si="4"/>
        <v>2798.25</v>
      </c>
      <c r="K8" s="6">
        <f t="shared" si="4"/>
        <v>2798.25</v>
      </c>
      <c r="L8" s="6">
        <f t="shared" si="4"/>
        <v>2798.25</v>
      </c>
      <c r="M8" s="6">
        <f t="shared" si="4"/>
        <v>2798.25</v>
      </c>
    </row>
    <row r="9" spans="1:13" ht="28.2" customHeight="1" thickBot="1">
      <c r="A9" s="41"/>
      <c r="B9" s="2" t="s">
        <v>9</v>
      </c>
      <c r="C9" s="6">
        <f>2*(4*C7+8*C8)</f>
        <v>15198.000000000013</v>
      </c>
      <c r="D9" s="6">
        <f t="shared" ref="D9:M9" si="5">2*(4*D7+8*D8)</f>
        <v>30395.999999999993</v>
      </c>
      <c r="E9" s="6">
        <f t="shared" si="5"/>
        <v>60791.999999999985</v>
      </c>
      <c r="F9" s="6">
        <f t="shared" si="5"/>
        <v>106386</v>
      </c>
      <c r="G9" s="6">
        <f t="shared" si="5"/>
        <v>106386</v>
      </c>
      <c r="H9" s="6">
        <f t="shared" si="5"/>
        <v>106386</v>
      </c>
      <c r="I9" s="6">
        <f t="shared" si="5"/>
        <v>106386</v>
      </c>
      <c r="J9" s="6">
        <f t="shared" si="5"/>
        <v>106386</v>
      </c>
      <c r="K9" s="6">
        <f t="shared" si="5"/>
        <v>106386</v>
      </c>
      <c r="L9" s="6">
        <f t="shared" si="5"/>
        <v>106386</v>
      </c>
      <c r="M9" s="6">
        <f t="shared" si="5"/>
        <v>106386</v>
      </c>
    </row>
    <row r="10" spans="1:13" ht="39.450000000000003" customHeight="1" thickBot="1">
      <c r="A10" s="16" t="s">
        <v>10</v>
      </c>
      <c r="B10" s="17"/>
      <c r="C10" s="6">
        <f>C9-C5</f>
        <v>0</v>
      </c>
      <c r="D10" s="6">
        <f t="shared" ref="D10:M10" si="6">D9-D5</f>
        <v>12158.399999999976</v>
      </c>
      <c r="E10" s="6">
        <f t="shared" si="6"/>
        <v>39514.800000000003</v>
      </c>
      <c r="F10" s="6">
        <f t="shared" si="6"/>
        <v>82069.200000000012</v>
      </c>
      <c r="G10" s="6">
        <f t="shared" si="6"/>
        <v>79029.600000000006</v>
      </c>
      <c r="H10" s="6">
        <f t="shared" si="6"/>
        <v>75990</v>
      </c>
      <c r="I10" s="6">
        <f t="shared" si="6"/>
        <v>72950.399999999994</v>
      </c>
      <c r="J10" s="6">
        <f t="shared" si="6"/>
        <v>69910.8</v>
      </c>
      <c r="K10" s="6">
        <f t="shared" si="6"/>
        <v>66871.199999999997</v>
      </c>
      <c r="L10" s="6">
        <f t="shared" si="6"/>
        <v>63831.6</v>
      </c>
      <c r="M10" s="6">
        <f t="shared" si="6"/>
        <v>60791.999999999993</v>
      </c>
    </row>
    <row r="11" spans="1:13" ht="26.25" customHeight="1" thickBot="1">
      <c r="A11" s="16" t="s">
        <v>11</v>
      </c>
      <c r="B11" s="17"/>
      <c r="C11" s="23">
        <v>97</v>
      </c>
      <c r="D11" s="24"/>
      <c r="E11" s="24"/>
      <c r="F11" s="24"/>
      <c r="G11" s="24"/>
      <c r="H11" s="24"/>
      <c r="I11" s="24"/>
      <c r="J11" s="24"/>
      <c r="K11" s="24"/>
      <c r="L11" s="24"/>
      <c r="M11" s="25"/>
    </row>
    <row r="12" spans="1:13" ht="42.45" customHeight="1" thickBot="1">
      <c r="A12" s="16" t="s">
        <v>12</v>
      </c>
      <c r="B12" s="17"/>
      <c r="C12" s="23">
        <v>0.32</v>
      </c>
      <c r="D12" s="24"/>
      <c r="E12" s="24"/>
      <c r="F12" s="24"/>
      <c r="G12" s="24"/>
      <c r="H12" s="24"/>
      <c r="I12" s="24"/>
      <c r="J12" s="24"/>
      <c r="K12" s="24"/>
      <c r="L12" s="24"/>
      <c r="M12" s="25"/>
    </row>
    <row r="13" spans="1:13" ht="36.450000000000003" customHeight="1" thickBot="1">
      <c r="A13" s="16" t="s">
        <v>14</v>
      </c>
      <c r="B13" s="17"/>
      <c r="C13" s="6">
        <f>C10*$C$11*$C$12/10^3</f>
        <v>0</v>
      </c>
      <c r="D13" s="6">
        <f t="shared" ref="D13:M13" si="7">D10*$C$11*$C$12/10^3</f>
        <v>377.39673599999929</v>
      </c>
      <c r="E13" s="6">
        <f t="shared" si="7"/>
        <v>1226.5393919999999</v>
      </c>
      <c r="F13" s="6">
        <f t="shared" si="7"/>
        <v>2547.4279680000004</v>
      </c>
      <c r="G13" s="6">
        <f t="shared" si="7"/>
        <v>2453.0787839999998</v>
      </c>
      <c r="H13" s="6">
        <f t="shared" si="7"/>
        <v>2358.7296000000001</v>
      </c>
      <c r="I13" s="6">
        <f t="shared" si="7"/>
        <v>2264.3804160000004</v>
      </c>
      <c r="J13" s="6">
        <f t="shared" si="7"/>
        <v>2170.0312320000003</v>
      </c>
      <c r="K13" s="6">
        <f t="shared" si="7"/>
        <v>2075.6820480000001</v>
      </c>
      <c r="L13" s="6">
        <f t="shared" si="7"/>
        <v>1981.332864</v>
      </c>
      <c r="M13" s="6">
        <f t="shared" si="7"/>
        <v>1886.9836799999996</v>
      </c>
    </row>
    <row r="14" spans="1:13" ht="37.200000000000003" customHeight="1" thickBot="1">
      <c r="A14" s="16" t="s">
        <v>15</v>
      </c>
      <c r="B14" s="17"/>
      <c r="C14" s="12">
        <f>C13*12</f>
        <v>0</v>
      </c>
      <c r="D14" s="12">
        <f t="shared" ref="D14:M14" si="8">D13*12</f>
        <v>4528.7608319999918</v>
      </c>
      <c r="E14" s="12">
        <f t="shared" si="8"/>
        <v>14718.472704</v>
      </c>
      <c r="F14" s="12">
        <f t="shared" si="8"/>
        <v>30569.135616000007</v>
      </c>
      <c r="G14" s="12">
        <f t="shared" si="8"/>
        <v>29436.945408</v>
      </c>
      <c r="H14" s="11">
        <f t="shared" si="8"/>
        <v>28304.7552</v>
      </c>
      <c r="I14" s="12">
        <f t="shared" si="8"/>
        <v>27172.564992000007</v>
      </c>
      <c r="J14" s="12">
        <f t="shared" si="8"/>
        <v>26040.374784000003</v>
      </c>
      <c r="K14" s="12">
        <f t="shared" si="8"/>
        <v>24908.184576</v>
      </c>
      <c r="L14" s="12">
        <f t="shared" si="8"/>
        <v>23775.994368</v>
      </c>
      <c r="M14" s="12">
        <f t="shared" si="8"/>
        <v>22643.804159999996</v>
      </c>
    </row>
    <row r="15" spans="1:13" ht="29.25" customHeight="1" thickBot="1">
      <c r="A15" s="16" t="s">
        <v>16</v>
      </c>
      <c r="B15" s="17"/>
      <c r="C15" s="26">
        <f>SUM(C14:M14)</f>
        <v>232098.99264000001</v>
      </c>
      <c r="D15" s="24"/>
      <c r="E15" s="24"/>
      <c r="F15" s="24"/>
      <c r="G15" s="24"/>
      <c r="H15" s="24"/>
      <c r="I15" s="24"/>
      <c r="J15" s="24"/>
      <c r="K15" s="24"/>
      <c r="L15" s="24"/>
      <c r="M15" s="25"/>
    </row>
    <row r="16" spans="1:13" ht="24.45" customHeight="1" thickBot="1">
      <c r="A16" s="16" t="s">
        <v>17</v>
      </c>
      <c r="B16" s="17"/>
      <c r="C16" s="36">
        <f>C15/11</f>
        <v>21099.908421818182</v>
      </c>
      <c r="D16" s="37"/>
      <c r="E16" s="37"/>
      <c r="F16" s="37"/>
      <c r="G16" s="37"/>
      <c r="H16" s="37"/>
      <c r="I16" s="37"/>
      <c r="J16" s="37"/>
      <c r="K16" s="37"/>
      <c r="L16" s="37"/>
      <c r="M16" s="38"/>
    </row>
  </sheetData>
  <mergeCells count="13">
    <mergeCell ref="A16:B16"/>
    <mergeCell ref="C16:M16"/>
    <mergeCell ref="A2:A5"/>
    <mergeCell ref="A6:A9"/>
    <mergeCell ref="A15:B15"/>
    <mergeCell ref="C11:M11"/>
    <mergeCell ref="C12:M12"/>
    <mergeCell ref="A14:B14"/>
    <mergeCell ref="C15:M15"/>
    <mergeCell ref="A10:B10"/>
    <mergeCell ref="A11:B11"/>
    <mergeCell ref="A12:B12"/>
    <mergeCell ref="A13:B13"/>
  </mergeCells>
  <phoneticPr fontId="6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GEF Documents Content Type" ma:contentTypeID="0x01010000FE34C145B86045B63DA32DFB8FDDBE00F30692405A985C4A8B0A6D5A715BB992" ma:contentTypeVersion="19" ma:contentTypeDescription="" ma:contentTypeScope="" ma:versionID="25b3e7f40721bd5f0062645e86eec1bc">
  <xsd:schema xmlns:xsd="http://www.w3.org/2001/XMLSchema" xmlns:xs="http://www.w3.org/2001/XMLSchema" xmlns:p="http://schemas.microsoft.com/office/2006/metadata/properties" xmlns:ns2="ceb00776-aa5c-4fc8-b6fe-5f035152e4b6" xmlns:ns3="c7ede9f9-c657-4e65-88e7-7be717847d9e" xmlns:ns4="3e02667f-0271-471b-bd6e-11a2e16def1d" xmlns:ns5="ff57b53f-0493-42a0-86f6-b9b1333ab06d" xmlns:ns6="b8caa731-411c-4ce8-a2a6-5b517e250d33" targetNamespace="http://schemas.microsoft.com/office/2006/metadata/properties" ma:root="true" ma:fieldsID="39abbc288d8230d35509eb826c3067a1" ns2:_="" ns3:_="" ns4:_="" ns5:_="" ns6:_="">
    <xsd:import namespace="ceb00776-aa5c-4fc8-b6fe-5f035152e4b6"/>
    <xsd:import namespace="c7ede9f9-c657-4e65-88e7-7be717847d9e"/>
    <xsd:import namespace="3e02667f-0271-471b-bd6e-11a2e16def1d"/>
    <xsd:import namespace="ff57b53f-0493-42a0-86f6-b9b1333ab06d"/>
    <xsd:import namespace="b8caa731-411c-4ce8-a2a6-5b517e250d33"/>
    <xsd:element name="properties">
      <xsd:complexType>
        <xsd:sequence>
          <xsd:element name="documentManagement">
            <xsd:complexType>
              <xsd:all>
                <xsd:element ref="ns2:Classification" minOccurs="0"/>
                <xsd:element ref="ns2:Country1" minOccurs="0"/>
                <xsd:element ref="ns2:DocActive" minOccurs="0"/>
                <xsd:element ref="ns2:DocCategory" minOccurs="0"/>
                <xsd:element ref="ns2:DocPrefix" minOccurs="0"/>
                <xsd:element ref="ns2:DocType" minOccurs="0"/>
                <xsd:element ref="ns2:DocumentTitle" minOccurs="0"/>
                <xsd:element ref="ns2:FocalArea" minOccurs="0"/>
                <xsd:element ref="ns2:GEFID" minOccurs="0"/>
                <xsd:element ref="ns2:ProjectTitle" minOccurs="0"/>
                <xsd:element ref="ns2:ProjectType" minOccurs="0"/>
                <xsd:element ref="ns2:TrustFundType" minOccurs="0"/>
                <xsd:element ref="ns3:MediaServiceMetadata" minOccurs="0"/>
                <xsd:element ref="ns3:MediaServiceFastMetadata" minOccurs="0"/>
                <xsd:element ref="ns4:TaxCatchAll" minOccurs="0"/>
                <xsd:element ref="ns2:GEFCountry" minOccurs="0"/>
                <xsd:element ref="ns2:GEFProjectID" minOccurs="0"/>
                <xsd:element ref="ns5:MediaServiceAutoTags" minOccurs="0"/>
                <xsd:element ref="ns5:MediaServiceOCR" minOccurs="0"/>
                <xsd:element ref="ns6:SharedWithUsers" minOccurs="0"/>
                <xsd:element ref="ns6:SharedWithDetails" minOccurs="0"/>
                <xsd:element ref="ns5:MediaServiceDateTaken" minOccurs="0"/>
                <xsd:element ref="ns5:MediaServiceGenerationTime" minOccurs="0"/>
                <xsd:element ref="ns5:MediaServiceEventHashCode" minOccurs="0"/>
                <xsd:element ref="ns5:MediaServiceAutoKeyPoints" minOccurs="0"/>
                <xsd:element ref="ns5:MediaServiceKeyPoints" minOccurs="0"/>
                <xsd:element ref="ns5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b00776-aa5c-4fc8-b6fe-5f035152e4b6" elementFormDefault="qualified">
    <xsd:import namespace="http://schemas.microsoft.com/office/2006/documentManagement/types"/>
    <xsd:import namespace="http://schemas.microsoft.com/office/infopath/2007/PartnerControls"/>
    <xsd:element name="Classification" ma:index="8" nillable="true" ma:displayName="Classification" ma:internalName="Classification">
      <xsd:simpleType>
        <xsd:restriction base="dms:Text">
          <xsd:maxLength value="255"/>
        </xsd:restriction>
      </xsd:simpleType>
    </xsd:element>
    <xsd:element name="Country1" ma:index="9" nillable="true" ma:displayName="Country" ma:internalName="Country1">
      <xsd:simpleType>
        <xsd:restriction base="dms:Text">
          <xsd:maxLength value="255"/>
        </xsd:restriction>
      </xsd:simpleType>
    </xsd:element>
    <xsd:element name="DocActive" ma:index="10" nillable="true" ma:displayName="DocActive" ma:default="No" ma:format="Dropdown" ma:internalName="DocActive">
      <xsd:simpleType>
        <xsd:restriction base="dms:Choice">
          <xsd:enumeration value="Yes"/>
          <xsd:enumeration value="No"/>
        </xsd:restriction>
      </xsd:simpleType>
    </xsd:element>
    <xsd:element name="DocCategory" ma:index="11" nillable="true" ma:displayName="DocCategory" ma:internalName="DocCategory">
      <xsd:simpleType>
        <xsd:restriction base="dms:Text">
          <xsd:maxLength value="255"/>
        </xsd:restriction>
      </xsd:simpleType>
    </xsd:element>
    <xsd:element name="DocPrefix" ma:index="12" nillable="true" ma:displayName="DocPrefix" ma:internalName="DocPrefix">
      <xsd:simpleType>
        <xsd:restriction base="dms:Text">
          <xsd:maxLength value="255"/>
        </xsd:restriction>
      </xsd:simpleType>
    </xsd:element>
    <xsd:element name="DocType" ma:index="13" nillable="true" ma:displayName="DocType" ma:internalName="DocType">
      <xsd:simpleType>
        <xsd:restriction base="dms:Text">
          <xsd:maxLength value="255"/>
        </xsd:restriction>
      </xsd:simpleType>
    </xsd:element>
    <xsd:element name="DocumentTitle" ma:index="14" nillable="true" ma:displayName="DocumentTitle" ma:internalName="DocumentTitle">
      <xsd:simpleType>
        <xsd:restriction base="dms:Text">
          <xsd:maxLength value="255"/>
        </xsd:restriction>
      </xsd:simpleType>
    </xsd:element>
    <xsd:element name="FocalArea" ma:index="15" nillable="true" ma:displayName="FocalArea" ma:internalName="FocalArea">
      <xsd:simpleType>
        <xsd:restriction base="dms:Text">
          <xsd:maxLength value="255"/>
        </xsd:restriction>
      </xsd:simpleType>
    </xsd:element>
    <xsd:element name="GEFID" ma:index="16" nillable="true" ma:displayName="GEFID" ma:internalName="GEFID">
      <xsd:simpleType>
        <xsd:restriction base="dms:Text">
          <xsd:maxLength value="255"/>
        </xsd:restriction>
      </xsd:simpleType>
    </xsd:element>
    <xsd:element name="ProjectTitle" ma:index="17" nillable="true" ma:displayName="ProjectTitle" ma:internalName="ProjectTitle" ma:readOnly="false">
      <xsd:simpleType>
        <xsd:restriction base="dms:Note">
          <xsd:maxLength value="255"/>
        </xsd:restriction>
      </xsd:simpleType>
    </xsd:element>
    <xsd:element name="ProjectType" ma:index="18" nillable="true" ma:displayName="ProjectType" ma:internalName="ProjectType">
      <xsd:simpleType>
        <xsd:restriction base="dms:Text">
          <xsd:maxLength value="255"/>
        </xsd:restriction>
      </xsd:simpleType>
    </xsd:element>
    <xsd:element name="TrustFundType" ma:index="19" nillable="true" ma:displayName="TrustFundType" ma:internalName="TrustFundType">
      <xsd:simpleType>
        <xsd:restriction base="dms:Text">
          <xsd:maxLength value="255"/>
        </xsd:restriction>
      </xsd:simpleType>
    </xsd:element>
    <xsd:element name="GEFCountry" ma:index="23" nillable="true" ma:displayName="GEFCountry" ma:internalName="GEFCountry">
      <xsd:simpleType>
        <xsd:restriction base="dms:Text">
          <xsd:maxLength value="255"/>
        </xsd:restriction>
      </xsd:simpleType>
    </xsd:element>
    <xsd:element name="GEFProjectID" ma:index="24" nillable="true" ma:displayName="GEFProjectID" ma:internalName="GEFProjectID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ede9f9-c657-4e65-88e7-7be717847d9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1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02667f-0271-471b-bd6e-11a2e16def1d" elementFormDefault="qualified">
    <xsd:import namespace="http://schemas.microsoft.com/office/2006/documentManagement/types"/>
    <xsd:import namespace="http://schemas.microsoft.com/office/infopath/2007/PartnerControls"/>
    <xsd:element name="TaxCatchAll" ma:index="22" nillable="true" ma:displayName="Taxonomy Catch All Column" ma:hidden="true" ma:list="{3a0844f6-a59b-4fa4-b58a-6bc4e72871bd}" ma:internalName="TaxCatchAll" ma:showField="CatchAllData" ma:web="ceb00776-aa5c-4fc8-b6fe-5f035152e4b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57b53f-0493-42a0-86f6-b9b1333ab06d" elementFormDefault="qualified">
    <xsd:import namespace="http://schemas.microsoft.com/office/2006/documentManagement/types"/>
    <xsd:import namespace="http://schemas.microsoft.com/office/infopath/2007/PartnerControls"/>
    <xsd:element name="MediaServiceAutoTags" ma:index="25" nillable="true" ma:displayName="MediaServiceAutoTags" ma:internalName="MediaServiceAutoTags" ma:readOnly="true">
      <xsd:simpleType>
        <xsd:restriction base="dms:Text"/>
      </xsd:simpleType>
    </xsd:element>
    <xsd:element name="MediaServiceOCR" ma:index="26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29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3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3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34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caa731-411c-4ce8-a2a6-5b517e250d33" elementFormDefault="qualified">
    <xsd:import namespace="http://schemas.microsoft.com/office/2006/documentManagement/types"/>
    <xsd:import namespace="http://schemas.microsoft.com/office/infopath/2007/PartnerControls"/>
    <xsd:element name="SharedWithUsers" ma:index="2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GEFCountry xmlns="ceb00776-aa5c-4fc8-b6fe-5f035152e4b6">China</GEFCountry>
    <Classification xmlns="ceb00776-aa5c-4fc8-b6fe-5f035152e4b6">Public</Classification>
    <Country1 xmlns="ceb00776-aa5c-4fc8-b6fe-5f035152e4b6" xsi:nil="true"/>
    <DocPrefix xmlns="ceb00776-aa5c-4fc8-b6fe-5f035152e4b6">Annexes/appendixes to the project documents</DocPrefix>
    <GEFID xmlns="ceb00776-aa5c-4fc8-b6fe-5f035152e4b6">9682</GEFID>
    <ProjectType xmlns="ceb00776-aa5c-4fc8-b6fe-5f035152e4b6">FSP</ProjectType>
    <GEFProjectID xmlns="ceb00776-aa5c-4fc8-b6fe-5f035152e4b6">abb2de63-df7c-e811-8124-3863bb2e1360</GEFProjectID>
    <DocActive xmlns="ceb00776-aa5c-4fc8-b6fe-5f035152e4b6">No</DocActive>
    <DocCategory xmlns="ceb00776-aa5c-4fc8-b6fe-5f035152e4b6">Project Document</DocCategory>
    <FocalArea xmlns="ceb00776-aa5c-4fc8-b6fe-5f035152e4b6">Climate Change</FocalArea>
    <DocType xmlns="ceb00776-aa5c-4fc8-b6fe-5f035152e4b6">Roadmap</DocType>
    <ProjectTitle xmlns="ceb00776-aa5c-4fc8-b6fe-5f035152e4b6">Achieving Efficient and Green Freight Transport Development </ProjectTitle>
    <TrustFundType xmlns="ceb00776-aa5c-4fc8-b6fe-5f035152e4b6">GET</TrustFundType>
    <TaxCatchAll xmlns="3e02667f-0271-471b-bd6e-11a2e16def1d"/>
    <DocumentTitle xmlns="ceb00776-aa5c-4fc8-b6fe-5f035152e4b6">YT and QY GHG calculation</DocumentTitle>
  </documentManagement>
</p:properties>
</file>

<file path=customXml/itemProps1.xml><?xml version="1.0" encoding="utf-8"?>
<ds:datastoreItem xmlns:ds="http://schemas.openxmlformats.org/officeDocument/2006/customXml" ds:itemID="{155E3168-4F69-4B91-BE2B-4DE0F383D24B}"/>
</file>

<file path=customXml/itemProps2.xml><?xml version="1.0" encoding="utf-8"?>
<ds:datastoreItem xmlns:ds="http://schemas.openxmlformats.org/officeDocument/2006/customXml" ds:itemID="{45184F89-C904-4080-9B44-4DAF2F637300}"/>
</file>

<file path=customXml/itemProps3.xml><?xml version="1.0" encoding="utf-8"?>
<ds:datastoreItem xmlns:ds="http://schemas.openxmlformats.org/officeDocument/2006/customXml" ds:itemID="{EB779820-3A2D-426E-B883-D376CE035E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Yantai</vt:lpstr>
      <vt:lpstr>Qingyuan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2018-07-31T13:21:05Z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0x01010000FE34C145B86045B63DA32DFB8FDDBE00F30692405A985C4A8B0A6D5A715BB992</vt:lpwstr>
  </property>
</Properties>
</file>